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75" windowWidth="20115" windowHeight="7995"/>
  </bookViews>
  <sheets>
    <sheet name="Додаток 1" sheetId="7" r:id="rId1"/>
    <sheet name="Додаток 2" sheetId="8" r:id="rId2"/>
    <sheet name="Додаток 3" sheetId="6" r:id="rId3"/>
  </sheets>
  <definedNames>
    <definedName name="_xlnm.Print_Titles" localSheetId="1">'Додаток 2'!$4:$6</definedName>
    <definedName name="_xlnm.Print_Titles" localSheetId="2">'Додаток 3'!$6:$7</definedName>
    <definedName name="_xlnm.Print_Area" localSheetId="1">'Додаток 2'!$A$1:$L$30</definedName>
    <definedName name="_xlnm.Print_Area" localSheetId="2">'Додаток 3'!$A$1:$G$60</definedName>
  </definedNames>
  <calcPr calcId="124519"/>
</workbook>
</file>

<file path=xl/calcChain.xml><?xml version="1.0" encoding="utf-8"?>
<calcChain xmlns="http://schemas.openxmlformats.org/spreadsheetml/2006/main">
  <c r="G29" i="6"/>
  <c r="E29"/>
  <c r="D29"/>
  <c r="C29"/>
  <c r="G25"/>
  <c r="F25"/>
  <c r="E25"/>
  <c r="D25"/>
  <c r="G24"/>
  <c r="F24"/>
  <c r="E24"/>
  <c r="D24"/>
  <c r="G23"/>
  <c r="F23"/>
  <c r="E23"/>
  <c r="D23"/>
  <c r="G22"/>
  <c r="F22"/>
  <c r="E22"/>
  <c r="D22"/>
  <c r="D19"/>
  <c r="E19"/>
  <c r="F19"/>
  <c r="G19"/>
  <c r="D18"/>
  <c r="E18"/>
  <c r="F18"/>
  <c r="G18"/>
  <c r="G33" i="8" l="1"/>
  <c r="H33"/>
  <c r="I33"/>
  <c r="J33"/>
  <c r="K33"/>
  <c r="F33"/>
  <c r="F37" s="1"/>
  <c r="G37"/>
  <c r="H37"/>
  <c r="I37"/>
  <c r="J37"/>
  <c r="K37"/>
  <c r="G32"/>
  <c r="H32"/>
  <c r="I32"/>
  <c r="J32"/>
  <c r="K32"/>
  <c r="F32"/>
  <c r="G36"/>
  <c r="H36"/>
  <c r="I36"/>
  <c r="J36"/>
  <c r="K36"/>
  <c r="F36"/>
  <c r="G35"/>
  <c r="H35"/>
  <c r="I35"/>
  <c r="J35"/>
  <c r="K35"/>
  <c r="F35"/>
  <c r="G31"/>
  <c r="H31"/>
  <c r="I31"/>
  <c r="J31"/>
  <c r="K31"/>
  <c r="F31"/>
  <c r="G22"/>
  <c r="H22"/>
  <c r="I22"/>
  <c r="J22"/>
  <c r="K22"/>
  <c r="F22"/>
  <c r="G15"/>
  <c r="H15"/>
  <c r="I15"/>
  <c r="J15"/>
  <c r="K15"/>
  <c r="F15"/>
  <c r="F10"/>
  <c r="G10"/>
  <c r="H10"/>
  <c r="I10"/>
  <c r="J10"/>
  <c r="K10"/>
  <c r="F7"/>
  <c r="G7"/>
  <c r="H7"/>
  <c r="I7"/>
  <c r="J7"/>
  <c r="K7"/>
  <c r="G55" i="6"/>
  <c r="F55"/>
  <c r="E55"/>
  <c r="D55"/>
  <c r="C55"/>
  <c r="F23" i="8" l="1"/>
  <c r="G27" l="1"/>
  <c r="B11" i="7" s="1"/>
  <c r="G26" i="8"/>
  <c r="B10" i="7" s="1"/>
  <c r="K27" i="8"/>
  <c r="J27"/>
  <c r="I27"/>
  <c r="H27"/>
  <c r="K26"/>
  <c r="J26"/>
  <c r="F10" i="6" s="1"/>
  <c r="F20" s="1"/>
  <c r="I26" i="8"/>
  <c r="H26"/>
  <c r="D10" i="6"/>
  <c r="D52"/>
  <c r="D51"/>
  <c r="D43"/>
  <c r="D41"/>
  <c r="C22"/>
  <c r="C10"/>
  <c r="C53" s="1"/>
  <c r="C52"/>
  <c r="C51"/>
  <c r="C43"/>
  <c r="C41"/>
  <c r="D32"/>
  <c r="C32"/>
  <c r="C25"/>
  <c r="C24"/>
  <c r="C23"/>
  <c r="C19"/>
  <c r="C18"/>
  <c r="G10"/>
  <c r="G20" s="1"/>
  <c r="E10"/>
  <c r="E20" s="1"/>
  <c r="F27" i="8"/>
  <c r="F14"/>
  <c r="F13"/>
  <c r="F12"/>
  <c r="F9"/>
  <c r="F11"/>
  <c r="F21"/>
  <c r="F20"/>
  <c r="F19"/>
  <c r="F17"/>
  <c r="F16"/>
  <c r="F18"/>
  <c r="E11" i="7"/>
  <c r="D11"/>
  <c r="C11"/>
  <c r="E10"/>
  <c r="D10"/>
  <c r="C10"/>
  <c r="C9" s="1"/>
  <c r="F8" i="8"/>
  <c r="F11" i="7"/>
  <c r="F10"/>
  <c r="F43" i="6"/>
  <c r="G43"/>
  <c r="E43"/>
  <c r="F32"/>
  <c r="G32"/>
  <c r="E32"/>
  <c r="E52"/>
  <c r="F52"/>
  <c r="G52"/>
  <c r="F51"/>
  <c r="G51"/>
  <c r="E51"/>
  <c r="G53"/>
  <c r="E53" l="1"/>
  <c r="D53"/>
  <c r="D20"/>
  <c r="J24" i="8"/>
  <c r="E9" i="7" s="1"/>
  <c r="B9"/>
  <c r="H24" i="8"/>
  <c r="F9" i="7"/>
  <c r="D9"/>
  <c r="G11"/>
  <c r="I24" i="8"/>
  <c r="C20" i="6"/>
  <c r="K24" i="8"/>
  <c r="F26"/>
  <c r="G24"/>
  <c r="F53" i="6"/>
  <c r="G10" i="7"/>
  <c r="F24" i="8" l="1"/>
  <c r="G9" i="7"/>
</calcChain>
</file>

<file path=xl/sharedStrings.xml><?xml version="1.0" encoding="utf-8"?>
<sst xmlns="http://schemas.openxmlformats.org/spreadsheetml/2006/main" count="187" uniqueCount="128">
  <si>
    <t>Обсяг коштів, які планується залучити на виконання Програми</t>
  </si>
  <si>
    <t>Етапи виконання Програми</t>
  </si>
  <si>
    <t>І етап</t>
  </si>
  <si>
    <t>ІІ етап</t>
  </si>
  <si>
    <t>Усього витрат на виконання Програми</t>
  </si>
  <si>
    <t>Обсяг ресурсів всього, у тому числі:</t>
  </si>
  <si>
    <t>- обласний бюджет</t>
  </si>
  <si>
    <t>№ з/п</t>
  </si>
  <si>
    <t>Назва напрямку діяльності (пріоритетні завдання)</t>
  </si>
  <si>
    <t>Перелік заходів Програми</t>
  </si>
  <si>
    <t>Строк виконання заходу</t>
  </si>
  <si>
    <t>Виконавці</t>
  </si>
  <si>
    <t>Джерела фінансування</t>
  </si>
  <si>
    <t>Обласний бюджет</t>
  </si>
  <si>
    <t>- кошти небюджетних джерел (від власної діяльності)</t>
  </si>
  <si>
    <t>кошти небюджетних джерел (від власної діяльності)</t>
  </si>
  <si>
    <t>тис. грн</t>
  </si>
  <si>
    <t>Кошти  небюджетних джерел</t>
  </si>
  <si>
    <t>тис. грн.</t>
  </si>
  <si>
    <t>кв.м</t>
  </si>
  <si>
    <t xml:space="preserve">Середньомісячна чисельність працівників зоопарку </t>
  </si>
  <si>
    <t>осіб</t>
  </si>
  <si>
    <t>Показники продукту:</t>
  </si>
  <si>
    <t>Кількість відвідувачів - усього</t>
  </si>
  <si>
    <t xml:space="preserve">з них : діти </t>
  </si>
  <si>
    <t>Кількість  особин</t>
  </si>
  <si>
    <t>одиниць</t>
  </si>
  <si>
    <t>тис.грн.</t>
  </si>
  <si>
    <t>шт.</t>
  </si>
  <si>
    <t>Показники ефективності:</t>
  </si>
  <si>
    <t>Середньомісячна кількість відвідувачів</t>
  </si>
  <si>
    <t>Середня ціна одного квитка</t>
  </si>
  <si>
    <t>грн.</t>
  </si>
  <si>
    <t>Кількість особин тварин на 1 штатну одиницю</t>
  </si>
  <si>
    <t>од.</t>
  </si>
  <si>
    <t>Середні витрати з  обласного бюджету  на 1 відвідувача</t>
  </si>
  <si>
    <t>Середні  витрати з обласного бюджету  на одну особину тварин</t>
  </si>
  <si>
    <t>Показники якості:</t>
  </si>
  <si>
    <t>%</t>
  </si>
  <si>
    <t>Фінансова підтримка з обласного бюджету на розвиток зоопарку</t>
  </si>
  <si>
    <t>Одиниця виміру</t>
  </si>
  <si>
    <t xml:space="preserve">Плановий обсяг  власних надходжень </t>
  </si>
  <si>
    <t>Кількість  проведених заходів ( екскурсії,лекції, масові та інші заходи, виставки)</t>
  </si>
  <si>
    <t>Кількість реалізованих квитків</t>
  </si>
  <si>
    <t>у тому числі,  доходи від плати за послуги</t>
  </si>
  <si>
    <t>Динаміка збільшення чисельності відвідувачів у плановому періоді відповідно до фактичного показника за відповідний період минулого року</t>
  </si>
  <si>
    <t>Динаміка збільшення чисельності відвідувачів з числа дітей  у плановому періоді відповідно до фактичного показника за відповідний період минулого року</t>
  </si>
  <si>
    <t>Динаміка збільшення обсягу доходів  у плановому періоді відповідно до фактичного показника за відповідний період минулого року</t>
  </si>
  <si>
    <t>Динаміка збільшення кількості проведених заходів  у плановому періоді відповідно до фактичного показника за відповідний період минулого року</t>
  </si>
  <si>
    <t>Орієнтовні обсяги фінансування (тис. грн), у тому числі по роках :</t>
  </si>
  <si>
    <t>Загальний обсяг</t>
  </si>
  <si>
    <t>2.1.</t>
  </si>
  <si>
    <t>2.2.</t>
  </si>
  <si>
    <t>2.3.</t>
  </si>
  <si>
    <t>3.Оновлення матеріально-технічної бази основних фондів довгострокового користування</t>
  </si>
  <si>
    <t>1.1.</t>
  </si>
  <si>
    <t>Очікуваний результат (результативні показники наведені у окремому додатку №3 до програми)</t>
  </si>
  <si>
    <t>3.1.</t>
  </si>
  <si>
    <t>Придбання тварин</t>
  </si>
  <si>
    <t>4. Впровадження системного підходу до формування та розвитку зоологічної колекції</t>
  </si>
  <si>
    <t>Покращення стану обєктів і інженерних мереж закладу. Створення комфортних кліматичних, санітарно-гігієнічних умов на обмеженій площі експозиції, а також впровадження заходів безпеки та епідеміологічного захисту відвідувачів і тварин в умовах зоопарку  на обмеженій площі експозиції.</t>
  </si>
  <si>
    <t>Розвиток колекції, підвищення її експозиційності</t>
  </si>
  <si>
    <t>4.1.</t>
  </si>
  <si>
    <t>Всього</t>
  </si>
  <si>
    <t xml:space="preserve"> обласний бюджет</t>
  </si>
  <si>
    <t>Проведення капітальних ремонтів  об"єктів  та   інженерних мереж закладу</t>
  </si>
  <si>
    <t>Кошти небюджетних джерел</t>
  </si>
  <si>
    <t>Завдання 3.Оновлення матеріально-технічної бази основних фондів довгострокового користування</t>
  </si>
  <si>
    <t>Завдання 4. Впровадження системного підходу до формування та розвитку зоологічної колекції</t>
  </si>
  <si>
    <t>,</t>
  </si>
  <si>
    <t>Площа проведених капітальних ремонтів</t>
  </si>
  <si>
    <t>Співвідношення площі проведених ремонтів до загальної площі зоопарку</t>
  </si>
  <si>
    <t>Динаміка збільшення кількості особин тварин  у плановому періоді відповідно до фактичного показника за відповідний період минулого року</t>
  </si>
  <si>
    <t>Рівень готовності об"єктів</t>
  </si>
  <si>
    <t>Загальна кількість об"єктів рухомого складу зоопарку</t>
  </si>
  <si>
    <t>Кількість транспортних засобів , які потребують оновлення</t>
  </si>
  <si>
    <t xml:space="preserve">Співвідношення придбаної техніки до техніки, яка фізично зношена та потребувала оновлення </t>
  </si>
  <si>
    <t>Кількість придбаної техніки рухомого складу</t>
  </si>
  <si>
    <t>Кількість проведених капітальних ремонтів</t>
  </si>
  <si>
    <t>Відсоток оновленої техніки рухомого складу до загальної кількості транспортих засобів зоопарку</t>
  </si>
  <si>
    <t>Модернізація матеріально-технічної бази  сучасним  комп’ютерним  обладнанням , що буде відповідати новітнім вимогам до організації безперебійної роботи зоопарку.</t>
  </si>
  <si>
    <t>Експозиційна площа зоопарку</t>
  </si>
  <si>
    <t>Площа території зоопарку</t>
  </si>
  <si>
    <t>Завдання 1.  Забезпечення належного функціонування закладу</t>
  </si>
  <si>
    <t>1. Забезпечення належного функціонування закладу</t>
  </si>
  <si>
    <t xml:space="preserve"> Поточне утримання закладу</t>
  </si>
  <si>
    <t>Олександр ЛЕВОЧКО</t>
  </si>
  <si>
    <t xml:space="preserve">Створення комфортних умов для  відпочинку дітей та дорослих  на лоні живої природи </t>
  </si>
  <si>
    <t>Забезпечення своєчасної   виплати заробітної плати працівникам, повноцінного  раціону харчування  тварин, оплати послуг за  спожиті енергоносії та інших послуг, покращення матеріально-технічної бази. Крім того, позиціонування зоопарку як унікальної культурно-просвітницької установи та туристичного об'єкта через вдосконалену Web сторінку в мережі Іnternet та збільшення кількості проведених інформаційно-просвітницьких заходів . Збільшення кількості відвідувачів.</t>
  </si>
  <si>
    <t xml:space="preserve">Додаток 2
до Програми оновлення та розвитку Менського зоологічного парку загальнодержавного значення на 2021-2025 роки </t>
  </si>
  <si>
    <t>Напрямки діяльності та заходи Програми оновлення та розвитку Менського зоологічного парку загальнодержавного значення на 2021-2025 роки</t>
  </si>
  <si>
    <t xml:space="preserve">                                                         Додаток 1
до Програми оновлення та розвитку Менського зоологічного парку загальнодержавного значення на 2021-2025 роки </t>
  </si>
  <si>
    <t>Ресурсне забезпечення Програми оновлення та розвитку Менського зоологічного парку загальнодержавного значення на 2021-2025 роки</t>
  </si>
  <si>
    <t xml:space="preserve">Додаток 3
до Програми оновлення та розвитку Менського зоологічного парку загальнодержавного значення на 2021-2025 роки </t>
  </si>
  <si>
    <t>Результативні показники виконання напрямків діяльності та заходів з виконання Програми оновлення та розвитку Менського зоологічного парку загальнодержавного значення на 2021-2025 роки</t>
  </si>
  <si>
    <t>Оновлення та зміцнення рухомого складу закладу дасть можливість полегшити працю працівникам зоопарку під час заготівлі кормів власними силами.</t>
  </si>
  <si>
    <t>Придбання морозильної обладнання</t>
  </si>
  <si>
    <t>Придбання кліток для перевезення тварин</t>
  </si>
  <si>
    <t>2025 рік</t>
  </si>
  <si>
    <t>2021 рік</t>
  </si>
  <si>
    <t>2024 рік</t>
  </si>
  <si>
    <t>3.2</t>
  </si>
  <si>
    <t>3.3</t>
  </si>
  <si>
    <t>3.4</t>
  </si>
  <si>
    <t>Забезпечення тривалого зберігання свіжості  продуктів для корму тваринам</t>
  </si>
  <si>
    <t>Забезпечення посиленої  безпеки охорони праці працівників зоопарку</t>
  </si>
  <si>
    <t>Придбання вантажного автомобіля типу (самоскид), причіпу до трактора</t>
  </si>
  <si>
    <t>Придбання альтанок</t>
  </si>
  <si>
    <t xml:space="preserve"> Менський зоологічний парк загальнодержавного значення</t>
  </si>
  <si>
    <t>Департамент культури і туризму, національностей та релігій  облдержадміністрації, Менський зоологічний парк загальнодержавного значення</t>
  </si>
  <si>
    <t>Придбання елементів дитячого майданчику</t>
  </si>
  <si>
    <t>Менський зоологічний парк загальнодержавного значення</t>
  </si>
  <si>
    <t>2021,2025 роки</t>
  </si>
  <si>
    <t>2023 рік</t>
  </si>
  <si>
    <t xml:space="preserve">Директор Департаменту культури і туризму, національностей та релігій облдержадміністрації </t>
  </si>
  <si>
    <t>2023,2024 роки</t>
  </si>
  <si>
    <t>м.кв.</t>
  </si>
  <si>
    <t>2. Створення сучасної рекреаційної інфраструктури, капітальний ремонт  вольєрів, інших експозиційних і підсобних приміщень та інженерних мереж.</t>
  </si>
  <si>
    <t xml:space="preserve">Придбання оргтехніки </t>
  </si>
  <si>
    <t>Завдання 2.Створення сучасної рекреаційної інфраструктури, капітальний ремонт об"єктів та інженерних мереж.</t>
  </si>
  <si>
    <t>перевірка</t>
  </si>
  <si>
    <t>разом</t>
  </si>
  <si>
    <t xml:space="preserve">обласний </t>
  </si>
  <si>
    <t>власні</t>
  </si>
  <si>
    <t>ПОХИБКИ</t>
  </si>
  <si>
    <t>2021-2025 роки</t>
  </si>
  <si>
    <t xml:space="preserve"> в тому числі:</t>
  </si>
  <si>
    <t xml:space="preserve">Середня кількість експозиційної площі на 1 тварину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</si>
</sst>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"/>
    <numFmt numFmtId="167" formatCode="#,##0.0"/>
  </numFmts>
  <fonts count="33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i/>
      <sz val="14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9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sz val="18"/>
      <name val="Calibri"/>
      <family val="2"/>
      <charset val="204"/>
    </font>
    <font>
      <sz val="14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6"/>
      <name val="Times New Roman"/>
      <family val="1"/>
      <charset val="204"/>
    </font>
    <font>
      <sz val="28"/>
      <name val="Calibri"/>
      <family val="2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20"/>
      <name val="Calibri"/>
      <family val="2"/>
      <charset val="204"/>
    </font>
    <font>
      <sz val="28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5" fontId="4" fillId="0" borderId="0" xfId="0" applyNumberFormat="1" applyFont="1"/>
    <xf numFmtId="0" fontId="1" fillId="0" borderId="0" xfId="0" applyFont="1" applyAlignment="1"/>
    <xf numFmtId="0" fontId="7" fillId="0" borderId="0" xfId="0" applyFont="1"/>
    <xf numFmtId="165" fontId="7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65" fontId="4" fillId="0" borderId="0" xfId="0" applyNumberFormat="1" applyFont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distributed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top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165" fontId="10" fillId="0" borderId="0" xfId="0" applyNumberFormat="1" applyFont="1" applyAlignment="1">
      <alignment vertical="center" wrapText="1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0" fontId="8" fillId="2" borderId="1" xfId="0" applyFont="1" applyFill="1" applyBorder="1"/>
    <xf numFmtId="165" fontId="12" fillId="0" borderId="0" xfId="0" applyNumberFormat="1" applyFont="1"/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/>
    <xf numFmtId="0" fontId="13" fillId="2" borderId="0" xfId="0" applyFont="1" applyFill="1"/>
    <xf numFmtId="0" fontId="14" fillId="2" borderId="0" xfId="0" applyFont="1" applyFill="1"/>
    <xf numFmtId="0" fontId="8" fillId="2" borderId="0" xfId="0" applyFont="1" applyFill="1"/>
    <xf numFmtId="165" fontId="13" fillId="0" borderId="0" xfId="0" applyNumberFormat="1" applyFont="1"/>
    <xf numFmtId="165" fontId="15" fillId="0" borderId="0" xfId="0" applyNumberFormat="1" applyFont="1"/>
    <xf numFmtId="165" fontId="15" fillId="2" borderId="0" xfId="0" applyNumberFormat="1" applyFont="1" applyFill="1"/>
    <xf numFmtId="166" fontId="16" fillId="0" borderId="1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0" fontId="20" fillId="0" borderId="0" xfId="0" applyFont="1"/>
    <xf numFmtId="0" fontId="20" fillId="2" borderId="0" xfId="0" applyFont="1" applyFill="1"/>
    <xf numFmtId="0" fontId="12" fillId="0" borderId="0" xfId="0" applyFont="1" applyAlignment="1">
      <alignment horizontal="left" vertical="center" wrapText="1"/>
    </xf>
    <xf numFmtId="166" fontId="21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3" fillId="0" borderId="0" xfId="0" applyFont="1"/>
    <xf numFmtId="1" fontId="21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166" fontId="26" fillId="0" borderId="0" xfId="0" applyNumberFormat="1" applyFont="1"/>
    <xf numFmtId="0" fontId="26" fillId="0" borderId="0" xfId="0" applyFont="1"/>
    <xf numFmtId="0" fontId="26" fillId="2" borderId="0" xfId="0" applyFont="1" applyFill="1"/>
    <xf numFmtId="0" fontId="13" fillId="0" borderId="0" xfId="0" applyFont="1" applyAlignment="1"/>
    <xf numFmtId="0" fontId="28" fillId="0" borderId="0" xfId="0" applyFont="1"/>
    <xf numFmtId="0" fontId="14" fillId="0" borderId="0" xfId="0" applyFont="1" applyAlignment="1"/>
    <xf numFmtId="0" fontId="14" fillId="0" borderId="0" xfId="0" applyFont="1" applyAlignment="1">
      <alignment wrapText="1"/>
    </xf>
    <xf numFmtId="0" fontId="29" fillId="0" borderId="0" xfId="0" applyFont="1"/>
    <xf numFmtId="0" fontId="30" fillId="0" borderId="0" xfId="0" applyFont="1"/>
    <xf numFmtId="0" fontId="18" fillId="2" borderId="1" xfId="0" applyFont="1" applyFill="1" applyBorder="1" applyAlignment="1">
      <alignment vertical="center" wrapText="1"/>
    </xf>
    <xf numFmtId="166" fontId="31" fillId="0" borderId="1" xfId="0" applyNumberFormat="1" applyFont="1" applyBorder="1" applyAlignment="1">
      <alignment horizontal="center" vertical="center"/>
    </xf>
    <xf numFmtId="166" fontId="31" fillId="2" borderId="1" xfId="0" applyNumberFormat="1" applyFont="1" applyFill="1" applyBorder="1" applyAlignment="1">
      <alignment horizontal="center" vertical="center"/>
    </xf>
    <xf numFmtId="166" fontId="31" fillId="2" borderId="1" xfId="0" applyNumberFormat="1" applyFont="1" applyFill="1" applyBorder="1" applyAlignment="1">
      <alignment horizontal="center" vertical="center" wrapText="1"/>
    </xf>
    <xf numFmtId="166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vertical="center" wrapText="1"/>
    </xf>
    <xf numFmtId="49" fontId="31" fillId="0" borderId="1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/>
    <xf numFmtId="166" fontId="21" fillId="2" borderId="1" xfId="0" applyNumberFormat="1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165" fontId="21" fillId="2" borderId="1" xfId="0" applyNumberFormat="1" applyFont="1" applyFill="1" applyBorder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165" fontId="27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distributed" wrapText="1"/>
    </xf>
    <xf numFmtId="0" fontId="12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view="pageBreakPreview" zoomScale="120" zoomScaleSheetLayoutView="120" workbookViewId="0">
      <selection activeCell="G11" sqref="A1:G11"/>
    </sheetView>
  </sheetViews>
  <sheetFormatPr defaultRowHeight="15"/>
  <cols>
    <col min="1" max="1" width="49.140625" customWidth="1"/>
    <col min="2" max="2" width="13.140625" customWidth="1"/>
    <col min="3" max="3" width="13.42578125" customWidth="1"/>
    <col min="4" max="4" width="13.28515625" customWidth="1"/>
    <col min="5" max="5" width="15" customWidth="1"/>
    <col min="6" max="6" width="14.42578125" customWidth="1"/>
    <col min="7" max="7" width="14.140625" customWidth="1"/>
  </cols>
  <sheetData>
    <row r="1" spans="1:9" ht="4.5" customHeight="1">
      <c r="A1" s="27"/>
      <c r="B1" s="27"/>
      <c r="C1" s="27"/>
      <c r="D1" s="27"/>
      <c r="E1" s="98" t="s">
        <v>91</v>
      </c>
      <c r="F1" s="98"/>
      <c r="G1" s="98"/>
    </row>
    <row r="2" spans="1:9" ht="5.25" customHeight="1">
      <c r="B2" s="5"/>
      <c r="C2" s="5"/>
      <c r="E2" s="98"/>
      <c r="F2" s="98"/>
      <c r="G2" s="98"/>
      <c r="H2" s="5"/>
      <c r="I2" s="5"/>
    </row>
    <row r="3" spans="1:9" ht="102.75" customHeight="1">
      <c r="A3" s="1"/>
      <c r="B3" s="1"/>
      <c r="C3" s="1"/>
      <c r="E3" s="98"/>
      <c r="F3" s="98"/>
      <c r="G3" s="98"/>
      <c r="H3" s="14"/>
      <c r="I3" s="14"/>
    </row>
    <row r="4" spans="1:9" ht="55.5" customHeight="1">
      <c r="A4" s="101" t="s">
        <v>92</v>
      </c>
      <c r="B4" s="101"/>
      <c r="C4" s="101"/>
      <c r="D4" s="101"/>
      <c r="E4" s="101"/>
      <c r="F4" s="101"/>
      <c r="G4" s="101"/>
    </row>
    <row r="5" spans="1:9" ht="19.5" customHeight="1">
      <c r="A5" s="2"/>
      <c r="B5" s="2"/>
      <c r="C5" s="2"/>
      <c r="D5" s="2"/>
      <c r="E5" s="2"/>
      <c r="F5" s="2"/>
      <c r="G5" s="3" t="s">
        <v>16</v>
      </c>
    </row>
    <row r="6" spans="1:9" ht="18.75">
      <c r="A6" s="102" t="s">
        <v>0</v>
      </c>
      <c r="B6" s="102" t="s">
        <v>1</v>
      </c>
      <c r="C6" s="102"/>
      <c r="D6" s="102"/>
      <c r="E6" s="102"/>
      <c r="F6" s="102"/>
      <c r="G6" s="102" t="s">
        <v>4</v>
      </c>
    </row>
    <row r="7" spans="1:9" ht="18.75">
      <c r="A7" s="102"/>
      <c r="B7" s="102" t="s">
        <v>2</v>
      </c>
      <c r="C7" s="102"/>
      <c r="D7" s="102"/>
      <c r="E7" s="102" t="s">
        <v>3</v>
      </c>
      <c r="F7" s="102"/>
      <c r="G7" s="102"/>
    </row>
    <row r="8" spans="1:9" ht="46.5" customHeight="1">
      <c r="A8" s="102"/>
      <c r="B8" s="25">
        <v>2021</v>
      </c>
      <c r="C8" s="25">
        <v>2022</v>
      </c>
      <c r="D8" s="25">
        <v>2023</v>
      </c>
      <c r="E8" s="25">
        <v>2024</v>
      </c>
      <c r="F8" s="25">
        <v>2025</v>
      </c>
      <c r="G8" s="102"/>
    </row>
    <row r="9" spans="1:9" ht="18.75">
      <c r="A9" s="28" t="s">
        <v>5</v>
      </c>
      <c r="B9" s="47">
        <f>B10+B11</f>
        <v>13801.767</v>
      </c>
      <c r="C9" s="47">
        <f>C10+C11</f>
        <v>15871.796000000002</v>
      </c>
      <c r="D9" s="47">
        <f>D10+D11</f>
        <v>15139.127</v>
      </c>
      <c r="E9" s="47">
        <f>'Додаток 2'!J24</f>
        <v>13486.823999999999</v>
      </c>
      <c r="F9" s="47">
        <f>F10+F11</f>
        <v>16183.305</v>
      </c>
      <c r="G9" s="47">
        <f>SUM(B9:F9)</f>
        <v>74482.819000000003</v>
      </c>
    </row>
    <row r="10" spans="1:9" ht="30.75" customHeight="1">
      <c r="A10" s="29" t="s">
        <v>6</v>
      </c>
      <c r="B10" s="52">
        <f>'Додаток 2'!G26</f>
        <v>11192.043</v>
      </c>
      <c r="C10" s="52">
        <f>'Додаток 2'!H26</f>
        <v>13820.594000000001</v>
      </c>
      <c r="D10" s="52">
        <f>'Додаток 2'!I26</f>
        <v>12987.138000000001</v>
      </c>
      <c r="E10" s="52">
        <f>'Додаток 2'!J26</f>
        <v>11463.484</v>
      </c>
      <c r="F10" s="52">
        <f>'Додаток 2'!K26</f>
        <v>13197.237999999999</v>
      </c>
      <c r="G10" s="53">
        <f>SUM(B10:F10)</f>
        <v>62660.497000000003</v>
      </c>
    </row>
    <row r="11" spans="1:9" ht="38.25" customHeight="1">
      <c r="A11" s="30" t="s">
        <v>14</v>
      </c>
      <c r="B11" s="48">
        <f>'Додаток 2'!G27</f>
        <v>2609.7240000000002</v>
      </c>
      <c r="C11" s="48">
        <f>'Додаток 2'!H27</f>
        <v>2051.2020000000002</v>
      </c>
      <c r="D11" s="48">
        <f>'Додаток 2'!I27</f>
        <v>2151.9889999999996</v>
      </c>
      <c r="E11" s="48">
        <f>'Додаток 2'!J27</f>
        <v>2023.34</v>
      </c>
      <c r="F11" s="48">
        <f>'Додаток 2'!K27</f>
        <v>2986.067</v>
      </c>
      <c r="G11" s="47">
        <f>SUM(B11:F11)</f>
        <v>11822.322</v>
      </c>
    </row>
    <row r="12" spans="1:9" ht="74.25" customHeight="1">
      <c r="A12" s="99" t="s">
        <v>114</v>
      </c>
      <c r="B12" s="99"/>
      <c r="C12" s="99"/>
      <c r="D12" s="4"/>
      <c r="E12" s="100" t="s">
        <v>86</v>
      </c>
      <c r="F12" s="100"/>
      <c r="G12" s="100"/>
    </row>
    <row r="13" spans="1:9" ht="74.25" customHeight="1">
      <c r="A13" s="6"/>
      <c r="B13" s="7"/>
      <c r="C13" s="7"/>
      <c r="D13" s="7"/>
      <c r="E13" s="7"/>
      <c r="F13" s="7"/>
      <c r="G13" s="7"/>
    </row>
    <row r="14" spans="1:9">
      <c r="A14" s="6"/>
      <c r="B14" s="7"/>
      <c r="C14" s="7"/>
      <c r="D14" s="7"/>
      <c r="E14" s="7"/>
      <c r="F14" s="7"/>
      <c r="G14" s="7"/>
    </row>
    <row r="15" spans="1:9">
      <c r="A15" s="6"/>
      <c r="B15" s="7"/>
      <c r="C15" s="7"/>
      <c r="D15" s="7"/>
      <c r="E15" s="7"/>
      <c r="F15" s="7"/>
      <c r="G15" s="7"/>
    </row>
  </sheetData>
  <mergeCells count="9">
    <mergeCell ref="E1:G3"/>
    <mergeCell ref="A12:C12"/>
    <mergeCell ref="E12:G12"/>
    <mergeCell ref="A4:G4"/>
    <mergeCell ref="A6:A8"/>
    <mergeCell ref="B6:F6"/>
    <mergeCell ref="G6:G8"/>
    <mergeCell ref="B7:D7"/>
    <mergeCell ref="E7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8"/>
  <sheetViews>
    <sheetView view="pageBreakPreview" topLeftCell="A22" zoomScale="50" zoomScaleNormal="40" zoomScaleSheetLayoutView="50" workbookViewId="0">
      <selection activeCell="L28" sqref="A1:L28"/>
    </sheetView>
  </sheetViews>
  <sheetFormatPr defaultRowHeight="23.25"/>
  <cols>
    <col min="1" max="1" width="8.85546875" style="71" customWidth="1"/>
    <col min="2" max="2" width="39.42578125" style="71" customWidth="1"/>
    <col min="3" max="3" width="21.7109375" style="71" customWidth="1"/>
    <col min="4" max="4" width="43.85546875" style="71" customWidth="1"/>
    <col min="5" max="5" width="30" style="40" customWidth="1"/>
    <col min="6" max="6" width="24" style="34" customWidth="1"/>
    <col min="7" max="8" width="24.28515625" style="34" customWidth="1"/>
    <col min="9" max="9" width="22.5703125" style="34" customWidth="1"/>
    <col min="10" max="10" width="22.85546875" style="43" customWidth="1"/>
    <col min="11" max="11" width="23.28515625" style="34" customWidth="1"/>
    <col min="12" max="12" width="62" style="34" customWidth="1"/>
  </cols>
  <sheetData>
    <row r="1" spans="1:19" ht="157.5" customHeight="1">
      <c r="A1" s="68"/>
      <c r="B1" s="67"/>
      <c r="C1" s="67"/>
      <c r="D1" s="67"/>
      <c r="E1" s="69"/>
      <c r="F1" s="67"/>
      <c r="G1" s="67"/>
      <c r="H1" s="67"/>
      <c r="I1" s="67"/>
      <c r="J1" s="105" t="s">
        <v>89</v>
      </c>
      <c r="K1" s="105"/>
      <c r="L1" s="105"/>
    </row>
    <row r="2" spans="1:19" ht="78.75" customHeight="1">
      <c r="A2" s="106" t="s">
        <v>90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9" ht="24" customHeight="1">
      <c r="A3" s="39"/>
      <c r="B3" s="39"/>
      <c r="C3" s="39"/>
      <c r="D3" s="39"/>
      <c r="E3" s="70"/>
      <c r="F3" s="39"/>
      <c r="G3" s="39"/>
      <c r="H3" s="39"/>
      <c r="I3" s="39"/>
      <c r="J3" s="41"/>
      <c r="K3" s="39"/>
      <c r="L3" s="39"/>
    </row>
    <row r="4" spans="1:19" ht="53.25" customHeight="1">
      <c r="A4" s="104" t="s">
        <v>7</v>
      </c>
      <c r="B4" s="104" t="s">
        <v>9</v>
      </c>
      <c r="C4" s="104" t="s">
        <v>10</v>
      </c>
      <c r="D4" s="104" t="s">
        <v>11</v>
      </c>
      <c r="E4" s="104" t="s">
        <v>12</v>
      </c>
      <c r="F4" s="104" t="s">
        <v>49</v>
      </c>
      <c r="G4" s="104"/>
      <c r="H4" s="104"/>
      <c r="I4" s="104"/>
      <c r="J4" s="104"/>
      <c r="K4" s="104"/>
      <c r="L4" s="104" t="s">
        <v>56</v>
      </c>
    </row>
    <row r="5" spans="1:19" ht="53.25" customHeight="1">
      <c r="A5" s="104"/>
      <c r="B5" s="104"/>
      <c r="C5" s="104"/>
      <c r="D5" s="104"/>
      <c r="E5" s="104"/>
      <c r="F5" s="108" t="s">
        <v>50</v>
      </c>
      <c r="G5" s="108">
        <v>2021</v>
      </c>
      <c r="H5" s="108">
        <v>2022</v>
      </c>
      <c r="I5" s="108">
        <v>2023</v>
      </c>
      <c r="J5" s="108">
        <v>2024</v>
      </c>
      <c r="K5" s="108">
        <v>2025</v>
      </c>
      <c r="L5" s="104"/>
    </row>
    <row r="6" spans="1:19" s="11" customFormat="1" ht="53.25" customHeight="1">
      <c r="A6" s="104"/>
      <c r="B6" s="104"/>
      <c r="C6" s="104"/>
      <c r="D6" s="104"/>
      <c r="E6" s="104"/>
      <c r="F6" s="108"/>
      <c r="G6" s="108"/>
      <c r="H6" s="108"/>
      <c r="I6" s="108"/>
      <c r="J6" s="108"/>
      <c r="K6" s="108"/>
      <c r="L6" s="104"/>
    </row>
    <row r="7" spans="1:19" s="11" customFormat="1" ht="47.25" customHeight="1">
      <c r="A7" s="103" t="s">
        <v>84</v>
      </c>
      <c r="B7" s="103"/>
      <c r="C7" s="103"/>
      <c r="D7" s="103"/>
      <c r="E7" s="103"/>
      <c r="F7" s="76">
        <f t="shared" ref="F7:J7" si="0">F8+F9</f>
        <v>54688.815999999999</v>
      </c>
      <c r="G7" s="76">
        <f t="shared" si="0"/>
        <v>9306.7909999999993</v>
      </c>
      <c r="H7" s="76">
        <f t="shared" si="0"/>
        <v>10066.439</v>
      </c>
      <c r="I7" s="76">
        <f t="shared" si="0"/>
        <v>10876.36</v>
      </c>
      <c r="J7" s="76">
        <f t="shared" si="0"/>
        <v>11886.489</v>
      </c>
      <c r="K7" s="76">
        <f>K8+K9</f>
        <v>12552.736999999999</v>
      </c>
      <c r="L7" s="73"/>
    </row>
    <row r="8" spans="1:19" ht="298.5" customHeight="1">
      <c r="A8" s="113" t="s">
        <v>55</v>
      </c>
      <c r="B8" s="110" t="s">
        <v>85</v>
      </c>
      <c r="C8" s="110" t="s">
        <v>125</v>
      </c>
      <c r="D8" s="78" t="s">
        <v>109</v>
      </c>
      <c r="E8" s="78" t="s">
        <v>13</v>
      </c>
      <c r="F8" s="77">
        <f>G8+H8+I8+J8+K8</f>
        <v>48743.815999999999</v>
      </c>
      <c r="G8" s="77">
        <v>8656.7909999999993</v>
      </c>
      <c r="H8" s="77">
        <v>9046.4390000000003</v>
      </c>
      <c r="I8" s="77">
        <v>9741.36</v>
      </c>
      <c r="J8" s="76">
        <v>10281.489</v>
      </c>
      <c r="K8" s="77">
        <v>11017.736999999999</v>
      </c>
      <c r="L8" s="110" t="s">
        <v>88</v>
      </c>
    </row>
    <row r="9" spans="1:19" ht="351" customHeight="1">
      <c r="A9" s="113"/>
      <c r="B9" s="110"/>
      <c r="C9" s="110"/>
      <c r="D9" s="78" t="s">
        <v>108</v>
      </c>
      <c r="E9" s="78" t="s">
        <v>66</v>
      </c>
      <c r="F9" s="77">
        <f t="shared" ref="F9:F14" si="1">SUM(G9:K9)</f>
        <v>5945</v>
      </c>
      <c r="G9" s="74">
        <v>650</v>
      </c>
      <c r="H9" s="74">
        <v>1020</v>
      </c>
      <c r="I9" s="74">
        <v>1135</v>
      </c>
      <c r="J9" s="74">
        <v>1605</v>
      </c>
      <c r="K9" s="74">
        <v>1535</v>
      </c>
      <c r="L9" s="110"/>
    </row>
    <row r="10" spans="1:19" s="11" customFormat="1" ht="103.5" customHeight="1">
      <c r="A10" s="112" t="s">
        <v>117</v>
      </c>
      <c r="B10" s="112"/>
      <c r="C10" s="112"/>
      <c r="D10" s="112"/>
      <c r="E10" s="112"/>
      <c r="F10" s="76">
        <f t="shared" ref="F10:J10" si="2">F11+F12+F13+F14</f>
        <v>15512.225000000002</v>
      </c>
      <c r="G10" s="76">
        <f t="shared" si="2"/>
        <v>2694.692</v>
      </c>
      <c r="H10" s="76">
        <f t="shared" si="2"/>
        <v>5180.5259999999998</v>
      </c>
      <c r="I10" s="76">
        <f t="shared" si="2"/>
        <v>3719.7669999999998</v>
      </c>
      <c r="J10" s="76">
        <f t="shared" si="2"/>
        <v>1386.8609999999999</v>
      </c>
      <c r="K10" s="76">
        <f>K11+K12+K13+K14</f>
        <v>2530.3790000000004</v>
      </c>
      <c r="L10" s="79"/>
    </row>
    <row r="11" spans="1:19" ht="287.25" customHeight="1">
      <c r="A11" s="114" t="s">
        <v>51</v>
      </c>
      <c r="B11" s="110" t="s">
        <v>65</v>
      </c>
      <c r="C11" s="110" t="s">
        <v>125</v>
      </c>
      <c r="D11" s="78" t="s">
        <v>109</v>
      </c>
      <c r="E11" s="78" t="s">
        <v>13</v>
      </c>
      <c r="F11" s="77">
        <f t="shared" si="1"/>
        <v>13790.097000000002</v>
      </c>
      <c r="G11" s="74">
        <v>2477.6680000000001</v>
      </c>
      <c r="H11" s="74">
        <v>4774.1549999999997</v>
      </c>
      <c r="I11" s="74">
        <v>3245.7779999999998</v>
      </c>
      <c r="J11" s="74">
        <v>1181.9949999999999</v>
      </c>
      <c r="K11" s="74">
        <v>2110.5010000000002</v>
      </c>
      <c r="L11" s="110" t="s">
        <v>60</v>
      </c>
    </row>
    <row r="12" spans="1:19" ht="207" customHeight="1">
      <c r="A12" s="114"/>
      <c r="B12" s="110"/>
      <c r="C12" s="110"/>
      <c r="D12" s="78" t="s">
        <v>108</v>
      </c>
      <c r="E12" s="78" t="s">
        <v>66</v>
      </c>
      <c r="F12" s="77">
        <f t="shared" si="1"/>
        <v>1456.3169999999998</v>
      </c>
      <c r="G12" s="74">
        <v>217.024</v>
      </c>
      <c r="H12" s="74">
        <v>406.37099999999998</v>
      </c>
      <c r="I12" s="74">
        <v>413.04399999999998</v>
      </c>
      <c r="J12" s="74"/>
      <c r="K12" s="74">
        <v>419.87799999999999</v>
      </c>
      <c r="L12" s="110"/>
    </row>
    <row r="13" spans="1:19" ht="135.75" customHeight="1">
      <c r="A13" s="80" t="s">
        <v>52</v>
      </c>
      <c r="B13" s="78" t="s">
        <v>110</v>
      </c>
      <c r="C13" s="78" t="s">
        <v>100</v>
      </c>
      <c r="D13" s="78" t="s">
        <v>108</v>
      </c>
      <c r="E13" s="78" t="s">
        <v>17</v>
      </c>
      <c r="F13" s="77">
        <f t="shared" si="1"/>
        <v>140.691</v>
      </c>
      <c r="G13" s="74"/>
      <c r="H13" s="74"/>
      <c r="I13" s="74"/>
      <c r="J13" s="75">
        <v>140.691</v>
      </c>
      <c r="K13" s="74"/>
      <c r="L13" s="111" t="s">
        <v>87</v>
      </c>
      <c r="S13" s="109"/>
    </row>
    <row r="14" spans="1:19" ht="197.25" customHeight="1">
      <c r="A14" s="80" t="s">
        <v>53</v>
      </c>
      <c r="B14" s="78" t="s">
        <v>107</v>
      </c>
      <c r="C14" s="78" t="s">
        <v>115</v>
      </c>
      <c r="D14" s="78" t="s">
        <v>108</v>
      </c>
      <c r="E14" s="78" t="s">
        <v>17</v>
      </c>
      <c r="F14" s="77">
        <f t="shared" si="1"/>
        <v>125.12</v>
      </c>
      <c r="G14" s="74"/>
      <c r="H14" s="74"/>
      <c r="I14" s="74">
        <v>60.945</v>
      </c>
      <c r="J14" s="75">
        <v>64.174999999999997</v>
      </c>
      <c r="K14" s="74"/>
      <c r="L14" s="111"/>
      <c r="S14" s="109"/>
    </row>
    <row r="15" spans="1:19" s="11" customFormat="1" ht="77.25" customHeight="1">
      <c r="A15" s="103" t="s">
        <v>54</v>
      </c>
      <c r="B15" s="103"/>
      <c r="C15" s="103"/>
      <c r="D15" s="103"/>
      <c r="E15" s="103"/>
      <c r="F15" s="75">
        <f>F16+F17+F18+F19+F20+F21</f>
        <v>1381.778</v>
      </c>
      <c r="G15" s="75">
        <f t="shared" ref="G15:K15" si="3">G16+G17+G18+G19+G20+G21</f>
        <v>1220.2840000000001</v>
      </c>
      <c r="H15" s="75">
        <f t="shared" si="3"/>
        <v>24.831</v>
      </c>
      <c r="I15" s="75">
        <f t="shared" si="3"/>
        <v>23</v>
      </c>
      <c r="J15" s="75">
        <f t="shared" si="3"/>
        <v>13.474</v>
      </c>
      <c r="K15" s="75">
        <f t="shared" si="3"/>
        <v>100.18899999999999</v>
      </c>
      <c r="L15" s="81"/>
    </row>
    <row r="16" spans="1:19" ht="153" customHeight="1">
      <c r="A16" s="115" t="s">
        <v>57</v>
      </c>
      <c r="B16" s="110" t="s">
        <v>118</v>
      </c>
      <c r="C16" s="82" t="s">
        <v>112</v>
      </c>
      <c r="D16" s="110" t="s">
        <v>109</v>
      </c>
      <c r="E16" s="78" t="s">
        <v>13</v>
      </c>
      <c r="F16" s="77">
        <f t="shared" ref="F16:F21" si="4">SUM(G16:K16)</f>
        <v>114.95699999999999</v>
      </c>
      <c r="G16" s="74">
        <v>45.957000000000001</v>
      </c>
      <c r="H16" s="74"/>
      <c r="I16" s="74"/>
      <c r="J16" s="74"/>
      <c r="K16" s="74">
        <v>69</v>
      </c>
      <c r="L16" s="111" t="s">
        <v>80</v>
      </c>
    </row>
    <row r="17" spans="1:13" ht="147" customHeight="1">
      <c r="A17" s="115"/>
      <c r="B17" s="110"/>
      <c r="C17" s="82" t="s">
        <v>113</v>
      </c>
      <c r="D17" s="110"/>
      <c r="E17" s="78" t="s">
        <v>17</v>
      </c>
      <c r="F17" s="77">
        <f t="shared" si="4"/>
        <v>23</v>
      </c>
      <c r="G17" s="74"/>
      <c r="H17" s="74"/>
      <c r="I17" s="74">
        <v>23</v>
      </c>
      <c r="J17" s="74"/>
      <c r="K17" s="74"/>
      <c r="L17" s="111"/>
    </row>
    <row r="18" spans="1:13" ht="153.75" customHeight="1">
      <c r="A18" s="115" t="s">
        <v>101</v>
      </c>
      <c r="B18" s="110" t="s">
        <v>96</v>
      </c>
      <c r="C18" s="78" t="s">
        <v>99</v>
      </c>
      <c r="D18" s="110" t="s">
        <v>109</v>
      </c>
      <c r="E18" s="78" t="s">
        <v>13</v>
      </c>
      <c r="F18" s="77">
        <f t="shared" si="4"/>
        <v>11.627000000000001</v>
      </c>
      <c r="G18" s="74">
        <v>11.627000000000001</v>
      </c>
      <c r="H18" s="75"/>
      <c r="I18" s="75"/>
      <c r="J18" s="75"/>
      <c r="K18" s="74"/>
      <c r="L18" s="111" t="s">
        <v>104</v>
      </c>
    </row>
    <row r="19" spans="1:13" ht="132.75" customHeight="1">
      <c r="A19" s="115"/>
      <c r="B19" s="110"/>
      <c r="C19" s="78" t="s">
        <v>100</v>
      </c>
      <c r="D19" s="110"/>
      <c r="E19" s="78" t="s">
        <v>17</v>
      </c>
      <c r="F19" s="77">
        <f t="shared" si="4"/>
        <v>13.474</v>
      </c>
      <c r="G19" s="74"/>
      <c r="H19" s="74"/>
      <c r="I19" s="74"/>
      <c r="J19" s="75">
        <v>13.474</v>
      </c>
      <c r="K19" s="75"/>
      <c r="L19" s="111"/>
    </row>
    <row r="20" spans="1:13" ht="242.25" customHeight="1">
      <c r="A20" s="83" t="s">
        <v>102</v>
      </c>
      <c r="B20" s="78" t="s">
        <v>106</v>
      </c>
      <c r="C20" s="78" t="s">
        <v>99</v>
      </c>
      <c r="D20" s="78" t="s">
        <v>111</v>
      </c>
      <c r="E20" s="78" t="s">
        <v>17</v>
      </c>
      <c r="F20" s="77">
        <f t="shared" si="4"/>
        <v>1187.5309999999999</v>
      </c>
      <c r="G20" s="74">
        <v>1162.7</v>
      </c>
      <c r="H20" s="74">
        <v>24.831</v>
      </c>
      <c r="I20" s="74"/>
      <c r="J20" s="75"/>
      <c r="K20" s="75"/>
      <c r="L20" s="84" t="s">
        <v>95</v>
      </c>
    </row>
    <row r="21" spans="1:13" ht="171.75" customHeight="1">
      <c r="A21" s="83" t="s">
        <v>103</v>
      </c>
      <c r="B21" s="78" t="s">
        <v>97</v>
      </c>
      <c r="C21" s="78" t="s">
        <v>98</v>
      </c>
      <c r="D21" s="78" t="s">
        <v>111</v>
      </c>
      <c r="E21" s="78" t="s">
        <v>17</v>
      </c>
      <c r="F21" s="77">
        <f t="shared" si="4"/>
        <v>31.189</v>
      </c>
      <c r="G21" s="74"/>
      <c r="H21" s="74"/>
      <c r="I21" s="74"/>
      <c r="J21" s="74"/>
      <c r="K21" s="74">
        <v>31.189</v>
      </c>
      <c r="L21" s="85" t="s">
        <v>105</v>
      </c>
    </row>
    <row r="22" spans="1:13" s="11" customFormat="1" ht="60.75" customHeight="1">
      <c r="A22" s="103" t="s">
        <v>59</v>
      </c>
      <c r="B22" s="103"/>
      <c r="C22" s="103"/>
      <c r="D22" s="103"/>
      <c r="E22" s="103"/>
      <c r="F22" s="75">
        <f>F23</f>
        <v>2900</v>
      </c>
      <c r="G22" s="75">
        <f t="shared" ref="G22:K22" si="5">G23</f>
        <v>580</v>
      </c>
      <c r="H22" s="75">
        <f t="shared" si="5"/>
        <v>600</v>
      </c>
      <c r="I22" s="75">
        <f t="shared" si="5"/>
        <v>520</v>
      </c>
      <c r="J22" s="75">
        <f t="shared" si="5"/>
        <v>200</v>
      </c>
      <c r="K22" s="75">
        <f t="shared" si="5"/>
        <v>1000</v>
      </c>
      <c r="L22" s="81"/>
    </row>
    <row r="23" spans="1:13" ht="188.25" customHeight="1">
      <c r="A23" s="80" t="s">
        <v>62</v>
      </c>
      <c r="B23" s="78" t="s">
        <v>58</v>
      </c>
      <c r="C23" s="78" t="s">
        <v>125</v>
      </c>
      <c r="D23" s="78" t="s">
        <v>111</v>
      </c>
      <c r="E23" s="78" t="s">
        <v>17</v>
      </c>
      <c r="F23" s="77">
        <f>G23+H23+I23+J23+K23</f>
        <v>2900</v>
      </c>
      <c r="G23" s="74">
        <v>580</v>
      </c>
      <c r="H23" s="74">
        <v>600</v>
      </c>
      <c r="I23" s="74">
        <v>520</v>
      </c>
      <c r="J23" s="75">
        <v>200</v>
      </c>
      <c r="K23" s="74">
        <v>1000</v>
      </c>
      <c r="L23" s="85" t="s">
        <v>61</v>
      </c>
    </row>
    <row r="24" spans="1:13" ht="66" customHeight="1">
      <c r="A24" s="110" t="s">
        <v>63</v>
      </c>
      <c r="B24" s="110"/>
      <c r="C24" s="110"/>
      <c r="D24" s="110"/>
      <c r="E24" s="110"/>
      <c r="F24" s="74">
        <f>SUM(G24:K24)</f>
        <v>74482.819000000003</v>
      </c>
      <c r="G24" s="74">
        <f>G7+G10+G15+G22</f>
        <v>13801.767</v>
      </c>
      <c r="H24" s="74">
        <f>H7+H10+H15+H22</f>
        <v>15871.796</v>
      </c>
      <c r="I24" s="74">
        <f>I7+I10+I15+I22</f>
        <v>15139.127</v>
      </c>
      <c r="J24" s="74">
        <f>J7+J10+J15+J22</f>
        <v>13486.823999999999</v>
      </c>
      <c r="K24" s="74">
        <f>K7+K10+K15+K22</f>
        <v>16183.305</v>
      </c>
      <c r="L24" s="86"/>
    </row>
    <row r="25" spans="1:13" ht="66" customHeight="1">
      <c r="A25" s="110" t="s">
        <v>126</v>
      </c>
      <c r="B25" s="110"/>
      <c r="C25" s="110"/>
      <c r="D25" s="110"/>
      <c r="E25" s="110"/>
      <c r="F25" s="74"/>
      <c r="G25" s="74"/>
      <c r="H25" s="74"/>
      <c r="I25" s="74"/>
      <c r="J25" s="75"/>
      <c r="K25" s="74"/>
      <c r="L25" s="86"/>
    </row>
    <row r="26" spans="1:13" ht="66" customHeight="1">
      <c r="A26" s="110" t="s">
        <v>64</v>
      </c>
      <c r="B26" s="110"/>
      <c r="C26" s="110"/>
      <c r="D26" s="110"/>
      <c r="E26" s="110"/>
      <c r="F26" s="74">
        <f>SUM(G26:K26)</f>
        <v>62660.497000000003</v>
      </c>
      <c r="G26" s="74">
        <f>G8+G11+G16+G18</f>
        <v>11192.043</v>
      </c>
      <c r="H26" s="74">
        <f>H8+H11+H16+H18</f>
        <v>13820.594000000001</v>
      </c>
      <c r="I26" s="74">
        <f>I8+I11+I16+I18</f>
        <v>12987.138000000001</v>
      </c>
      <c r="J26" s="74">
        <f>J8+J11+J16+J18</f>
        <v>11463.484</v>
      </c>
      <c r="K26" s="74">
        <f>K8+K11+K16+K18</f>
        <v>13197.237999999999</v>
      </c>
      <c r="L26" s="86"/>
    </row>
    <row r="27" spans="1:13" ht="66" customHeight="1">
      <c r="A27" s="110" t="s">
        <v>15</v>
      </c>
      <c r="B27" s="110"/>
      <c r="C27" s="110"/>
      <c r="D27" s="110"/>
      <c r="E27" s="110"/>
      <c r="F27" s="74">
        <f>SUM(G27:K27)</f>
        <v>11822.322</v>
      </c>
      <c r="G27" s="74">
        <f>G9+G12+G14+G17+G19+G20+G21+G23+G13</f>
        <v>2609.7240000000002</v>
      </c>
      <c r="H27" s="74">
        <f>H9+H12+H14+H17+H19+H20+H21+H23+H13</f>
        <v>2051.2020000000002</v>
      </c>
      <c r="I27" s="74">
        <f>I9+I12+I14+I17+I19+I20+I21+I23+I13</f>
        <v>2151.9889999999996</v>
      </c>
      <c r="J27" s="74">
        <f>J9+J12+J14+J17+J19+J20+J21+J23+J13</f>
        <v>2023.34</v>
      </c>
      <c r="K27" s="74">
        <f>K9+K12+K14+K17+K19+K20+K21+K23+K13</f>
        <v>2986.067</v>
      </c>
      <c r="L27" s="86"/>
    </row>
    <row r="28" spans="1:13" ht="77.25" customHeight="1">
      <c r="A28" s="40"/>
      <c r="B28" s="40"/>
      <c r="C28" s="40"/>
      <c r="D28" s="40"/>
      <c r="F28" s="40"/>
      <c r="G28" s="40"/>
      <c r="H28" s="40"/>
      <c r="I28" s="40"/>
      <c r="J28" s="42"/>
      <c r="K28" s="40"/>
      <c r="L28" s="40"/>
    </row>
    <row r="29" spans="1:13" ht="72.75" customHeight="1">
      <c r="A29" s="116" t="s">
        <v>114</v>
      </c>
      <c r="B29" s="116"/>
      <c r="C29" s="116"/>
      <c r="D29" s="116"/>
      <c r="E29" s="116"/>
      <c r="F29" s="116"/>
      <c r="G29" s="116"/>
      <c r="H29" s="49"/>
      <c r="I29" s="49"/>
      <c r="J29" s="50"/>
      <c r="K29" s="117" t="s">
        <v>86</v>
      </c>
      <c r="L29" s="117"/>
      <c r="M29" s="26"/>
    </row>
    <row r="30" spans="1:13">
      <c r="A30" s="39"/>
      <c r="B30" s="39"/>
      <c r="C30" s="39"/>
      <c r="D30" s="39"/>
      <c r="F30" s="39"/>
      <c r="G30" s="39"/>
      <c r="H30" s="39"/>
      <c r="I30" s="39"/>
      <c r="J30" s="41"/>
      <c r="K30" s="39"/>
      <c r="L30" s="39"/>
    </row>
    <row r="31" spans="1:13" ht="47.25" customHeight="1">
      <c r="D31" s="65" t="s">
        <v>120</v>
      </c>
      <c r="E31" s="65" t="s">
        <v>121</v>
      </c>
      <c r="F31" s="64">
        <f>F7+F10+F15+F22</f>
        <v>74482.819000000003</v>
      </c>
      <c r="G31" s="64">
        <f t="shared" ref="G31:K31" si="6">G7+G10+G15+G22</f>
        <v>13801.767</v>
      </c>
      <c r="H31" s="64">
        <f t="shared" si="6"/>
        <v>15871.796</v>
      </c>
      <c r="I31" s="64">
        <f t="shared" si="6"/>
        <v>15139.127</v>
      </c>
      <c r="J31" s="64">
        <f t="shared" si="6"/>
        <v>13486.823999999999</v>
      </c>
      <c r="K31" s="64">
        <f t="shared" si="6"/>
        <v>16183.305</v>
      </c>
    </row>
    <row r="32" spans="1:13" ht="26.25">
      <c r="D32" s="72"/>
      <c r="E32" s="65" t="s">
        <v>122</v>
      </c>
      <c r="F32" s="64">
        <f>F8+F11+F16+F18</f>
        <v>62660.497000000003</v>
      </c>
      <c r="G32" s="64">
        <f t="shared" ref="G32:K32" si="7">G8+G11+G16+G18</f>
        <v>11192.043</v>
      </c>
      <c r="H32" s="64">
        <f t="shared" si="7"/>
        <v>13820.594000000001</v>
      </c>
      <c r="I32" s="64">
        <f t="shared" si="7"/>
        <v>12987.138000000001</v>
      </c>
      <c r="J32" s="64">
        <f t="shared" si="7"/>
        <v>11463.484</v>
      </c>
      <c r="K32" s="64">
        <f t="shared" si="7"/>
        <v>13197.237999999999</v>
      </c>
    </row>
    <row r="33" spans="4:11" ht="26.25">
      <c r="D33" s="72"/>
      <c r="E33" s="65" t="s">
        <v>123</v>
      </c>
      <c r="F33" s="44">
        <f>F9+F12+F13+F14+F17+F19+F20+F21+F23</f>
        <v>11822.322</v>
      </c>
      <c r="G33" s="44">
        <f t="shared" ref="G33:K33" si="8">G9+G12+G13+G14+G17+G19+G20+G21+G23</f>
        <v>2609.7240000000002</v>
      </c>
      <c r="H33" s="44">
        <f t="shared" si="8"/>
        <v>2051.2020000000002</v>
      </c>
      <c r="I33" s="44">
        <f t="shared" si="8"/>
        <v>2151.9889999999996</v>
      </c>
      <c r="J33" s="44">
        <f t="shared" si="8"/>
        <v>2023.34</v>
      </c>
      <c r="K33" s="44">
        <f t="shared" si="8"/>
        <v>2986.067</v>
      </c>
    </row>
    <row r="34" spans="4:11" ht="26.25">
      <c r="D34" s="72"/>
      <c r="E34" s="65"/>
      <c r="J34" s="46"/>
      <c r="K34" s="45"/>
    </row>
    <row r="35" spans="4:11" ht="26.25">
      <c r="D35" s="72" t="s">
        <v>124</v>
      </c>
      <c r="E35" s="65" t="s">
        <v>121</v>
      </c>
      <c r="F35" s="64">
        <f>F24-F31</f>
        <v>0</v>
      </c>
      <c r="G35" s="64">
        <f t="shared" ref="G35:K35" si="9">G24-G31</f>
        <v>0</v>
      </c>
      <c r="H35" s="64">
        <f t="shared" si="9"/>
        <v>0</v>
      </c>
      <c r="I35" s="64">
        <f t="shared" si="9"/>
        <v>0</v>
      </c>
      <c r="J35" s="64">
        <f t="shared" si="9"/>
        <v>0</v>
      </c>
      <c r="K35" s="64">
        <f t="shared" si="9"/>
        <v>0</v>
      </c>
    </row>
    <row r="36" spans="4:11" ht="26.25">
      <c r="D36" s="72"/>
      <c r="E36" s="65" t="s">
        <v>122</v>
      </c>
      <c r="F36" s="64">
        <f>F26-F32</f>
        <v>0</v>
      </c>
      <c r="G36" s="64">
        <f t="shared" ref="G36:K36" si="10">G26-G32</f>
        <v>0</v>
      </c>
      <c r="H36" s="64">
        <f t="shared" si="10"/>
        <v>0</v>
      </c>
      <c r="I36" s="64">
        <f t="shared" si="10"/>
        <v>0</v>
      </c>
      <c r="J36" s="64">
        <f t="shared" si="10"/>
        <v>0</v>
      </c>
      <c r="K36" s="64">
        <f t="shared" si="10"/>
        <v>0</v>
      </c>
    </row>
    <row r="37" spans="4:11" ht="26.25">
      <c r="D37" s="72"/>
      <c r="E37" s="65" t="s">
        <v>123</v>
      </c>
      <c r="F37" s="64">
        <f>F27-F33</f>
        <v>0</v>
      </c>
      <c r="G37" s="64">
        <f t="shared" ref="G37:K37" si="11">G27-G33</f>
        <v>0</v>
      </c>
      <c r="H37" s="64">
        <f t="shared" si="11"/>
        <v>0</v>
      </c>
      <c r="I37" s="64">
        <f t="shared" si="11"/>
        <v>0</v>
      </c>
      <c r="J37" s="64">
        <f t="shared" si="11"/>
        <v>0</v>
      </c>
      <c r="K37" s="64">
        <f t="shared" si="11"/>
        <v>0</v>
      </c>
    </row>
    <row r="38" spans="4:11" ht="26.25">
      <c r="F38" s="65"/>
      <c r="G38" s="65"/>
      <c r="H38" s="65"/>
      <c r="I38" s="65"/>
      <c r="J38" s="66"/>
      <c r="K38" s="65"/>
    </row>
  </sheetData>
  <mergeCells count="43">
    <mergeCell ref="A29:G29"/>
    <mergeCell ref="K29:L29"/>
    <mergeCell ref="L18:L19"/>
    <mergeCell ref="A27:E27"/>
    <mergeCell ref="B18:B19"/>
    <mergeCell ref="A26:E26"/>
    <mergeCell ref="A18:A19"/>
    <mergeCell ref="A24:E24"/>
    <mergeCell ref="A25:E25"/>
    <mergeCell ref="A22:E22"/>
    <mergeCell ref="D18:D19"/>
    <mergeCell ref="L16:L17"/>
    <mergeCell ref="B16:B17"/>
    <mergeCell ref="L11:L12"/>
    <mergeCell ref="D16:D17"/>
    <mergeCell ref="A15:E15"/>
    <mergeCell ref="A16:A17"/>
    <mergeCell ref="B11:B12"/>
    <mergeCell ref="S13:S14"/>
    <mergeCell ref="L8:L9"/>
    <mergeCell ref="L13:L14"/>
    <mergeCell ref="A10:E10"/>
    <mergeCell ref="A8:A9"/>
    <mergeCell ref="B8:B9"/>
    <mergeCell ref="A11:A12"/>
    <mergeCell ref="C8:C9"/>
    <mergeCell ref="C11:C12"/>
    <mergeCell ref="A7:E7"/>
    <mergeCell ref="B4:B6"/>
    <mergeCell ref="J1:L1"/>
    <mergeCell ref="F4:K4"/>
    <mergeCell ref="L4:L6"/>
    <mergeCell ref="A2:L2"/>
    <mergeCell ref="F5:F6"/>
    <mergeCell ref="E4:E6"/>
    <mergeCell ref="A4:A6"/>
    <mergeCell ref="C4:C6"/>
    <mergeCell ref="G5:G6"/>
    <mergeCell ref="D4:D6"/>
    <mergeCell ref="K5:K6"/>
    <mergeCell ref="H5:H6"/>
    <mergeCell ref="J5:J6"/>
    <mergeCell ref="I5:I6"/>
  </mergeCells>
  <phoneticPr fontId="0" type="noConversion"/>
  <pageMargins left="0.39370078740157483" right="0.39370078740157483" top="1.1811023622047245" bottom="0.78740157480314965" header="0" footer="0"/>
  <pageSetup paperSize="9" scale="40" orientation="landscape" verticalDpi="300" r:id="rId1"/>
  <rowBreaks count="3" manualBreakCount="3">
    <brk id="9" max="11" man="1"/>
    <brk id="14" max="11" man="1"/>
    <brk id="2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57"/>
  <sheetViews>
    <sheetView view="pageBreakPreview" zoomScaleSheetLayoutView="100" workbookViewId="0">
      <selection activeCell="A59" sqref="A59"/>
    </sheetView>
  </sheetViews>
  <sheetFormatPr defaultRowHeight="15"/>
  <cols>
    <col min="1" max="1" width="80.140625" style="34" customWidth="1"/>
    <col min="2" max="4" width="13.42578125" style="34" customWidth="1"/>
    <col min="5" max="5" width="15.28515625" style="34" customWidth="1"/>
    <col min="6" max="6" width="17.140625" style="34" customWidth="1"/>
    <col min="7" max="7" width="15.85546875" style="34" customWidth="1"/>
    <col min="8" max="9" width="9.140625" style="34"/>
  </cols>
  <sheetData>
    <row r="1" spans="1:8" customFormat="1" ht="166.5" customHeight="1">
      <c r="A1" s="31"/>
      <c r="B1" s="31"/>
      <c r="C1" s="31"/>
      <c r="D1" s="31"/>
      <c r="E1" s="118" t="s">
        <v>93</v>
      </c>
      <c r="F1" s="118"/>
      <c r="G1" s="118"/>
      <c r="H1" s="34"/>
    </row>
    <row r="2" spans="1:8" customFormat="1" ht="2.25" customHeight="1">
      <c r="A2" s="31"/>
      <c r="B2" s="31"/>
      <c r="C2" s="31"/>
      <c r="D2" s="31"/>
      <c r="E2" s="119"/>
      <c r="F2" s="119"/>
      <c r="G2" s="119"/>
      <c r="H2" s="34"/>
    </row>
    <row r="3" spans="1:8" customFormat="1" ht="3.75" hidden="1" customHeight="1">
      <c r="A3" s="31"/>
      <c r="B3" s="31"/>
      <c r="C3" s="31"/>
      <c r="D3" s="31"/>
      <c r="E3" s="119"/>
      <c r="F3" s="119"/>
      <c r="G3" s="119"/>
      <c r="H3" s="34"/>
    </row>
    <row r="4" spans="1:8" customFormat="1" ht="44.25" customHeight="1">
      <c r="A4" s="124" t="s">
        <v>94</v>
      </c>
      <c r="B4" s="124"/>
      <c r="C4" s="124"/>
      <c r="D4" s="124"/>
      <c r="E4" s="124"/>
      <c r="F4" s="124"/>
      <c r="G4" s="124"/>
      <c r="H4" s="34"/>
    </row>
    <row r="5" spans="1:8" customFormat="1" ht="9.75" hidden="1" customHeight="1">
      <c r="A5" s="31"/>
      <c r="B5" s="31"/>
      <c r="C5" s="31"/>
      <c r="D5" s="31"/>
      <c r="E5" s="31"/>
      <c r="F5" s="31"/>
      <c r="G5" s="31"/>
      <c r="H5" s="34"/>
    </row>
    <row r="6" spans="1:8" customFormat="1" ht="18.75">
      <c r="A6" s="125" t="s">
        <v>8</v>
      </c>
      <c r="B6" s="125" t="s">
        <v>40</v>
      </c>
      <c r="C6" s="128"/>
      <c r="D6" s="129"/>
      <c r="E6" s="130"/>
      <c r="F6" s="126"/>
      <c r="G6" s="126"/>
      <c r="H6" s="34"/>
    </row>
    <row r="7" spans="1:8" customFormat="1" ht="18.75">
      <c r="A7" s="125"/>
      <c r="B7" s="125"/>
      <c r="C7" s="35">
        <v>2021</v>
      </c>
      <c r="D7" s="35">
        <v>2022</v>
      </c>
      <c r="E7" s="35">
        <v>2023</v>
      </c>
      <c r="F7" s="35">
        <v>2024</v>
      </c>
      <c r="G7" s="35">
        <v>2025</v>
      </c>
      <c r="H7" s="34"/>
    </row>
    <row r="8" spans="1:8" customFormat="1" ht="18.75">
      <c r="A8" s="123" t="s">
        <v>83</v>
      </c>
      <c r="B8" s="123"/>
      <c r="C8" s="123"/>
      <c r="D8" s="123"/>
      <c r="E8" s="123"/>
      <c r="F8" s="123"/>
      <c r="G8" s="123"/>
      <c r="H8" s="34"/>
    </row>
    <row r="9" spans="1:8" customFormat="1" ht="18.75">
      <c r="A9" s="20" t="s">
        <v>22</v>
      </c>
      <c r="B9" s="8"/>
      <c r="C9" s="8"/>
      <c r="D9" s="8"/>
      <c r="E9" s="13"/>
      <c r="F9" s="13"/>
      <c r="G9" s="13"/>
      <c r="H9" s="34"/>
    </row>
    <row r="10" spans="1:8" customFormat="1" ht="18.75">
      <c r="A10" s="15" t="s">
        <v>39</v>
      </c>
      <c r="B10" s="35" t="s">
        <v>18</v>
      </c>
      <c r="C10" s="90">
        <f>'Додаток 2'!G26</f>
        <v>11192.043</v>
      </c>
      <c r="D10" s="90">
        <f>'Додаток 2'!H26</f>
        <v>13820.594000000001</v>
      </c>
      <c r="E10" s="90">
        <f>'Додаток 2'!I26</f>
        <v>12987.138000000001</v>
      </c>
      <c r="F10" s="90">
        <f>'Додаток 2'!J26</f>
        <v>11463.484</v>
      </c>
      <c r="G10" s="90">
        <f>'Додаток 2'!K26</f>
        <v>13197.237999999999</v>
      </c>
      <c r="H10" s="34"/>
    </row>
    <row r="11" spans="1:8" customFormat="1" ht="18.75">
      <c r="A11" s="15" t="s">
        <v>23</v>
      </c>
      <c r="B11" s="35" t="s">
        <v>21</v>
      </c>
      <c r="C11" s="88">
        <v>44200</v>
      </c>
      <c r="D11" s="88">
        <v>44600</v>
      </c>
      <c r="E11" s="57">
        <v>45050</v>
      </c>
      <c r="F11" s="57">
        <v>45500</v>
      </c>
      <c r="G11" s="57">
        <v>45980</v>
      </c>
      <c r="H11" s="34"/>
    </row>
    <row r="12" spans="1:8" customFormat="1" ht="18.75">
      <c r="A12" s="15" t="s">
        <v>24</v>
      </c>
      <c r="B12" s="35" t="s">
        <v>21</v>
      </c>
      <c r="C12" s="88">
        <v>26300</v>
      </c>
      <c r="D12" s="88">
        <v>26680</v>
      </c>
      <c r="E12" s="57">
        <v>27060</v>
      </c>
      <c r="F12" s="57">
        <v>27460</v>
      </c>
      <c r="G12" s="57">
        <v>27860</v>
      </c>
      <c r="H12" s="34"/>
    </row>
    <row r="13" spans="1:8" customFormat="1" ht="37.5">
      <c r="A13" s="15" t="s">
        <v>42</v>
      </c>
      <c r="B13" s="35" t="s">
        <v>26</v>
      </c>
      <c r="C13" s="88">
        <v>540</v>
      </c>
      <c r="D13" s="88">
        <v>546</v>
      </c>
      <c r="E13" s="57">
        <v>552</v>
      </c>
      <c r="F13" s="57">
        <v>558</v>
      </c>
      <c r="G13" s="57">
        <v>564</v>
      </c>
      <c r="H13" s="34"/>
    </row>
    <row r="14" spans="1:8" customFormat="1" ht="18.75">
      <c r="A14" s="15" t="s">
        <v>41</v>
      </c>
      <c r="B14" s="35" t="s">
        <v>27</v>
      </c>
      <c r="C14" s="88">
        <v>1895</v>
      </c>
      <c r="D14" s="88">
        <v>2090</v>
      </c>
      <c r="E14" s="57">
        <v>2305</v>
      </c>
      <c r="F14" s="57">
        <v>2544</v>
      </c>
      <c r="G14" s="57">
        <v>2810</v>
      </c>
      <c r="H14" s="36"/>
    </row>
    <row r="15" spans="1:8" customFormat="1" ht="18.75">
      <c r="A15" s="15" t="s">
        <v>44</v>
      </c>
      <c r="B15" s="35" t="s">
        <v>27</v>
      </c>
      <c r="C15" s="88">
        <v>1823</v>
      </c>
      <c r="D15" s="88">
        <v>2008</v>
      </c>
      <c r="E15" s="57">
        <v>2195</v>
      </c>
      <c r="F15" s="57">
        <v>2384</v>
      </c>
      <c r="G15" s="57">
        <v>2640</v>
      </c>
      <c r="H15" s="36"/>
    </row>
    <row r="16" spans="1:8" customFormat="1" ht="18.75">
      <c r="A16" s="15" t="s">
        <v>43</v>
      </c>
      <c r="B16" s="35" t="s">
        <v>28</v>
      </c>
      <c r="C16" s="88">
        <v>30200</v>
      </c>
      <c r="D16" s="88">
        <v>30300</v>
      </c>
      <c r="E16" s="57">
        <v>30400</v>
      </c>
      <c r="F16" s="57">
        <v>30500</v>
      </c>
      <c r="G16" s="57">
        <v>30600</v>
      </c>
      <c r="H16" s="34"/>
    </row>
    <row r="17" spans="1:10" ht="18.75">
      <c r="A17" s="21" t="s">
        <v>29</v>
      </c>
      <c r="B17" s="35"/>
      <c r="C17" s="87"/>
      <c r="D17" s="87"/>
      <c r="E17" s="9"/>
      <c r="F17" s="9"/>
      <c r="G17" s="9"/>
    </row>
    <row r="18" spans="1:10" ht="18.75">
      <c r="A18" s="18" t="s">
        <v>30</v>
      </c>
      <c r="B18" s="35" t="s">
        <v>21</v>
      </c>
      <c r="C18" s="88">
        <f>C11/12</f>
        <v>3683.3333333333335</v>
      </c>
      <c r="D18" s="88">
        <f t="shared" ref="D18:G18" si="0">D11/12</f>
        <v>3716.6666666666665</v>
      </c>
      <c r="E18" s="88">
        <f t="shared" si="0"/>
        <v>3754.1666666666665</v>
      </c>
      <c r="F18" s="88">
        <f t="shared" si="0"/>
        <v>3791.6666666666665</v>
      </c>
      <c r="G18" s="88">
        <f t="shared" si="0"/>
        <v>3831.6666666666665</v>
      </c>
    </row>
    <row r="19" spans="1:10" ht="18.75">
      <c r="A19" s="18" t="s">
        <v>31</v>
      </c>
      <c r="B19" s="35" t="s">
        <v>32</v>
      </c>
      <c r="C19" s="91">
        <f>C15/C16*1000</f>
        <v>60.364238410596023</v>
      </c>
      <c r="D19" s="91">
        <f t="shared" ref="D19:G19" si="1">D15/D16*1000</f>
        <v>66.270627062706268</v>
      </c>
      <c r="E19" s="91">
        <f t="shared" si="1"/>
        <v>72.203947368421055</v>
      </c>
      <c r="F19" s="91">
        <f t="shared" si="1"/>
        <v>78.163934426229517</v>
      </c>
      <c r="G19" s="91">
        <f t="shared" si="1"/>
        <v>86.274509803921561</v>
      </c>
    </row>
    <row r="20" spans="1:10" ht="18.75">
      <c r="A20" s="19" t="s">
        <v>35</v>
      </c>
      <c r="B20" s="35" t="s">
        <v>16</v>
      </c>
      <c r="C20" s="59">
        <f>C10/C11</f>
        <v>0.25321364253393663</v>
      </c>
      <c r="D20" s="59">
        <f t="shared" ref="D20:G20" si="2">D10/D11</f>
        <v>0.30987878923766821</v>
      </c>
      <c r="E20" s="59">
        <f t="shared" si="2"/>
        <v>0.28828275249722535</v>
      </c>
      <c r="F20" s="59">
        <f t="shared" si="2"/>
        <v>0.25194470329670332</v>
      </c>
      <c r="G20" s="59">
        <f t="shared" si="2"/>
        <v>0.28702127011744233</v>
      </c>
    </row>
    <row r="21" spans="1:10" ht="18.75">
      <c r="A21" s="22" t="s">
        <v>37</v>
      </c>
      <c r="B21" s="35"/>
      <c r="C21" s="35"/>
      <c r="D21" s="35"/>
      <c r="E21" s="10"/>
      <c r="F21" s="17"/>
      <c r="G21" s="17"/>
    </row>
    <row r="22" spans="1:10" ht="56.25">
      <c r="A22" s="19" t="s">
        <v>45</v>
      </c>
      <c r="B22" s="35" t="s">
        <v>38</v>
      </c>
      <c r="C22" s="92">
        <f>C11*100/43800-100</f>
        <v>0.91324200913241782</v>
      </c>
      <c r="D22" s="92">
        <f t="shared" ref="D22:G23" si="3">D11*100/C11-100</f>
        <v>0.90497737556560764</v>
      </c>
      <c r="E22" s="92">
        <f t="shared" si="3"/>
        <v>1.0089686098654767</v>
      </c>
      <c r="F22" s="92">
        <f t="shared" si="3"/>
        <v>0.99889012208656425</v>
      </c>
      <c r="G22" s="92">
        <f t="shared" si="3"/>
        <v>1.0549450549450512</v>
      </c>
    </row>
    <row r="23" spans="1:10" ht="59.25" customHeight="1">
      <c r="A23" s="19" t="s">
        <v>46</v>
      </c>
      <c r="B23" s="35" t="s">
        <v>38</v>
      </c>
      <c r="C23" s="91">
        <f>C12*100/26000-100</f>
        <v>1.1538461538461604</v>
      </c>
      <c r="D23" s="91">
        <f t="shared" si="3"/>
        <v>1.4448669201520943</v>
      </c>
      <c r="E23" s="91">
        <f t="shared" si="3"/>
        <v>1.4242878560719703</v>
      </c>
      <c r="F23" s="91">
        <f t="shared" si="3"/>
        <v>1.4781966001478253</v>
      </c>
      <c r="G23" s="91">
        <f t="shared" si="3"/>
        <v>1.4566642388929409</v>
      </c>
    </row>
    <row r="24" spans="1:10" ht="59.25" customHeight="1">
      <c r="A24" s="19" t="s">
        <v>47</v>
      </c>
      <c r="B24" s="35" t="s">
        <v>38</v>
      </c>
      <c r="C24" s="91">
        <f>C14*100/1720-100</f>
        <v>10.174418604651166</v>
      </c>
      <c r="D24" s="91">
        <f>D14*100/C14-100</f>
        <v>10.290237467018471</v>
      </c>
      <c r="E24" s="91">
        <f>E14*100/D14-100</f>
        <v>10.287081339712913</v>
      </c>
      <c r="F24" s="91">
        <f>F14*100/E14-100</f>
        <v>10.368763557483732</v>
      </c>
      <c r="G24" s="91">
        <f>G14*100/F14-100</f>
        <v>10.45597484276729</v>
      </c>
    </row>
    <row r="25" spans="1:10" ht="63" customHeight="1">
      <c r="A25" s="19" t="s">
        <v>48</v>
      </c>
      <c r="B25" s="35" t="s">
        <v>38</v>
      </c>
      <c r="C25" s="91">
        <f>C13*100/535-100</f>
        <v>0.93457943925233167</v>
      </c>
      <c r="D25" s="91">
        <f>D13*100/C13-100</f>
        <v>1.1111111111111143</v>
      </c>
      <c r="E25" s="91">
        <f>E13*100/D13-100</f>
        <v>1.098901098901095</v>
      </c>
      <c r="F25" s="91">
        <f>F13*100/E13-100</f>
        <v>1.0869565217391255</v>
      </c>
      <c r="G25" s="91">
        <f>G13*100/F13-100</f>
        <v>1.0752688172043037</v>
      </c>
    </row>
    <row r="26" spans="1:10" ht="33.75" customHeight="1">
      <c r="A26" s="123" t="s">
        <v>119</v>
      </c>
      <c r="B26" s="123"/>
      <c r="C26" s="123"/>
      <c r="D26" s="123"/>
      <c r="E26" s="123"/>
      <c r="F26" s="123"/>
      <c r="G26" s="123"/>
    </row>
    <row r="27" spans="1:10" ht="18.75">
      <c r="A27" s="20" t="s">
        <v>22</v>
      </c>
      <c r="B27" s="8"/>
      <c r="C27" s="8"/>
      <c r="D27" s="8"/>
      <c r="E27" s="13"/>
      <c r="F27" s="13"/>
      <c r="G27" s="13"/>
    </row>
    <row r="28" spans="1:10" ht="18.75">
      <c r="A28" s="16" t="s">
        <v>78</v>
      </c>
      <c r="B28" s="35" t="s">
        <v>26</v>
      </c>
      <c r="C28" s="54">
        <v>5</v>
      </c>
      <c r="D28" s="54">
        <v>3</v>
      </c>
      <c r="E28" s="93">
        <v>4</v>
      </c>
      <c r="F28" s="93">
        <v>1</v>
      </c>
      <c r="G28" s="93">
        <v>3</v>
      </c>
    </row>
    <row r="29" spans="1:10" ht="18.75">
      <c r="A29" s="15" t="s">
        <v>70</v>
      </c>
      <c r="B29" s="35" t="s">
        <v>19</v>
      </c>
      <c r="C29" s="54">
        <f>607.4+133</f>
        <v>740.4</v>
      </c>
      <c r="D29" s="54">
        <f>1222+19.7</f>
        <v>1241.7</v>
      </c>
      <c r="E29" s="91">
        <f>756+231.2</f>
        <v>987.2</v>
      </c>
      <c r="F29" s="91">
        <v>461</v>
      </c>
      <c r="G29" s="94">
        <f>91.1+151.1+140</f>
        <v>382.2</v>
      </c>
    </row>
    <row r="30" spans="1:10" ht="18.75">
      <c r="A30" s="15" t="s">
        <v>82</v>
      </c>
      <c r="B30" s="35" t="s">
        <v>19</v>
      </c>
      <c r="C30" s="57">
        <v>33718</v>
      </c>
      <c r="D30" s="57">
        <v>33718</v>
      </c>
      <c r="E30" s="57">
        <v>33718</v>
      </c>
      <c r="F30" s="57">
        <v>33718</v>
      </c>
      <c r="G30" s="57">
        <v>33718</v>
      </c>
    </row>
    <row r="31" spans="1:10" ht="18.75" customHeight="1">
      <c r="A31" s="21" t="s">
        <v>29</v>
      </c>
      <c r="B31" s="8"/>
      <c r="C31" s="8"/>
      <c r="D31" s="8"/>
      <c r="E31" s="23"/>
      <c r="F31" s="23"/>
      <c r="G31" s="24"/>
      <c r="H31" s="127"/>
      <c r="I31" s="127"/>
      <c r="J31" s="127"/>
    </row>
    <row r="32" spans="1:10" ht="37.5" customHeight="1">
      <c r="A32" s="19" t="s">
        <v>71</v>
      </c>
      <c r="B32" s="8" t="s">
        <v>38</v>
      </c>
      <c r="C32" s="91">
        <f>C29*100/C30</f>
        <v>2.1958597781600333</v>
      </c>
      <c r="D32" s="91">
        <f>D29*100/D30</f>
        <v>3.6826027641022598</v>
      </c>
      <c r="E32" s="91">
        <f>E29*100/E30</f>
        <v>2.9278130375467111</v>
      </c>
      <c r="F32" s="91">
        <f>F29*100/F30</f>
        <v>1.3672222551752773</v>
      </c>
      <c r="G32" s="91">
        <f>G29*100/G30</f>
        <v>1.1335191885639717</v>
      </c>
      <c r="H32" s="37"/>
      <c r="I32" s="37"/>
      <c r="J32" s="12"/>
    </row>
    <row r="33" spans="1:10" ht="18.75" customHeight="1">
      <c r="A33" s="21" t="s">
        <v>37</v>
      </c>
      <c r="B33" s="8"/>
      <c r="C33" s="95"/>
      <c r="D33" s="95"/>
      <c r="E33" s="96"/>
      <c r="F33" s="96"/>
      <c r="G33" s="97"/>
      <c r="H33" s="127"/>
      <c r="I33" s="127"/>
      <c r="J33" s="127"/>
    </row>
    <row r="34" spans="1:10" ht="18.75">
      <c r="A34" s="18" t="s">
        <v>73</v>
      </c>
      <c r="B34" s="8" t="s">
        <v>38</v>
      </c>
      <c r="C34" s="95">
        <v>100</v>
      </c>
      <c r="D34" s="95">
        <v>100</v>
      </c>
      <c r="E34" s="95">
        <v>100</v>
      </c>
      <c r="F34" s="95">
        <v>100</v>
      </c>
      <c r="G34" s="95">
        <v>100</v>
      </c>
    </row>
    <row r="35" spans="1:10" ht="18.75">
      <c r="A35" s="123" t="s">
        <v>67</v>
      </c>
      <c r="B35" s="123"/>
      <c r="C35" s="123"/>
      <c r="D35" s="123"/>
      <c r="E35" s="123"/>
      <c r="F35" s="123"/>
      <c r="G35" s="123"/>
    </row>
    <row r="36" spans="1:10" ht="18.75">
      <c r="A36" s="20" t="s">
        <v>22</v>
      </c>
      <c r="B36" s="8"/>
      <c r="C36" s="8"/>
      <c r="D36" s="8"/>
      <c r="E36" s="13"/>
      <c r="F36" s="13"/>
      <c r="G36" s="13"/>
    </row>
    <row r="37" spans="1:10" ht="32.25" customHeight="1">
      <c r="A37" s="15" t="s">
        <v>74</v>
      </c>
      <c r="B37" s="35" t="s">
        <v>26</v>
      </c>
      <c r="C37" s="54">
        <v>7</v>
      </c>
      <c r="D37" s="54">
        <v>8</v>
      </c>
      <c r="E37" s="54">
        <v>8</v>
      </c>
      <c r="F37" s="54">
        <v>8</v>
      </c>
      <c r="G37" s="54">
        <v>8</v>
      </c>
    </row>
    <row r="38" spans="1:10" ht="18.75">
      <c r="A38" s="15" t="s">
        <v>77</v>
      </c>
      <c r="B38" s="35" t="s">
        <v>26</v>
      </c>
      <c r="C38" s="54">
        <v>1</v>
      </c>
      <c r="D38" s="54">
        <v>1</v>
      </c>
      <c r="E38" s="54">
        <v>0</v>
      </c>
      <c r="F38" s="54">
        <v>0</v>
      </c>
      <c r="G38" s="54">
        <v>0</v>
      </c>
    </row>
    <row r="39" spans="1:10" ht="31.5" customHeight="1">
      <c r="A39" s="15" t="s">
        <v>75</v>
      </c>
      <c r="B39" s="35" t="s">
        <v>26</v>
      </c>
      <c r="C39" s="54">
        <v>2</v>
      </c>
      <c r="D39" s="54">
        <v>1</v>
      </c>
      <c r="E39" s="54">
        <v>0</v>
      </c>
      <c r="F39" s="54">
        <v>0</v>
      </c>
      <c r="G39" s="54">
        <v>0</v>
      </c>
    </row>
    <row r="40" spans="1:10" ht="18.75">
      <c r="A40" s="21" t="s">
        <v>29</v>
      </c>
      <c r="B40" s="35"/>
      <c r="C40" s="54"/>
      <c r="D40" s="54"/>
      <c r="E40" s="58"/>
      <c r="F40" s="60"/>
      <c r="G40" s="56"/>
    </row>
    <row r="41" spans="1:10" ht="35.25" customHeight="1">
      <c r="A41" s="19" t="s">
        <v>76</v>
      </c>
      <c r="B41" s="8" t="s">
        <v>38</v>
      </c>
      <c r="C41" s="61">
        <f>C38*100/C39</f>
        <v>50</v>
      </c>
      <c r="D41" s="61">
        <f>D38*100/D39</f>
        <v>100</v>
      </c>
      <c r="E41" s="61">
        <v>0</v>
      </c>
      <c r="F41" s="61">
        <v>0</v>
      </c>
      <c r="G41" s="62">
        <v>0</v>
      </c>
    </row>
    <row r="42" spans="1:10" ht="18.75">
      <c r="A42" s="22" t="s">
        <v>37</v>
      </c>
      <c r="B42" s="35"/>
      <c r="C42" s="54"/>
      <c r="D42" s="54"/>
      <c r="E42" s="58"/>
      <c r="F42" s="60"/>
      <c r="G42" s="56"/>
    </row>
    <row r="43" spans="1:10" ht="37.5" customHeight="1">
      <c r="A43" s="15" t="s">
        <v>79</v>
      </c>
      <c r="B43" s="8" t="s">
        <v>38</v>
      </c>
      <c r="C43" s="63">
        <f>C38*100/C37</f>
        <v>14.285714285714286</v>
      </c>
      <c r="D43" s="61">
        <f>D38*100/D37</f>
        <v>12.5</v>
      </c>
      <c r="E43" s="61">
        <f>E38*100/E37</f>
        <v>0</v>
      </c>
      <c r="F43" s="61">
        <f>F38*100/F37</f>
        <v>0</v>
      </c>
      <c r="G43" s="62">
        <f>G38*100/G37</f>
        <v>0</v>
      </c>
    </row>
    <row r="44" spans="1:10" ht="18.75">
      <c r="A44" s="122" t="s">
        <v>68</v>
      </c>
      <c r="B44" s="122"/>
      <c r="C44" s="122"/>
      <c r="D44" s="122"/>
      <c r="E44" s="122"/>
      <c r="F44" s="122"/>
      <c r="G44" s="122"/>
    </row>
    <row r="45" spans="1:10" ht="18.75">
      <c r="A45" s="20" t="s">
        <v>22</v>
      </c>
      <c r="B45" s="8"/>
      <c r="C45" s="8"/>
      <c r="D45" s="8"/>
      <c r="E45" s="13"/>
      <c r="F45" s="13"/>
      <c r="G45" s="13"/>
    </row>
    <row r="46" spans="1:10" ht="18.75">
      <c r="A46" s="15" t="s">
        <v>20</v>
      </c>
      <c r="B46" s="35" t="s">
        <v>21</v>
      </c>
      <c r="C46" s="54">
        <v>48</v>
      </c>
      <c r="D46" s="54">
        <v>48</v>
      </c>
      <c r="E46" s="54">
        <v>48</v>
      </c>
      <c r="F46" s="54">
        <v>48</v>
      </c>
      <c r="G46" s="54">
        <v>48</v>
      </c>
    </row>
    <row r="47" spans="1:10" ht="18.75">
      <c r="A47" s="15" t="s">
        <v>25</v>
      </c>
      <c r="B47" s="35" t="s">
        <v>26</v>
      </c>
      <c r="C47" s="88">
        <v>1025</v>
      </c>
      <c r="D47" s="88">
        <v>1038</v>
      </c>
      <c r="E47" s="57">
        <v>1044</v>
      </c>
      <c r="F47" s="57">
        <v>1048</v>
      </c>
      <c r="G47" s="57">
        <v>1049</v>
      </c>
    </row>
    <row r="48" spans="1:10">
      <c r="A48" s="32"/>
      <c r="B48" s="32"/>
      <c r="C48" s="89"/>
      <c r="D48" s="89"/>
      <c r="E48" s="89"/>
      <c r="F48" s="89"/>
      <c r="G48" s="89"/>
      <c r="H48" s="34" t="s">
        <v>69</v>
      </c>
    </row>
    <row r="49" spans="1:9" ht="18.75">
      <c r="A49" s="15" t="s">
        <v>81</v>
      </c>
      <c r="B49" s="35" t="s">
        <v>19</v>
      </c>
      <c r="C49" s="88">
        <v>16100</v>
      </c>
      <c r="D49" s="88">
        <v>16100</v>
      </c>
      <c r="E49" s="57">
        <v>16100</v>
      </c>
      <c r="F49" s="57">
        <v>16100</v>
      </c>
      <c r="G49" s="57">
        <v>16100</v>
      </c>
    </row>
    <row r="50" spans="1:9" ht="18.75">
      <c r="A50" s="21" t="s">
        <v>29</v>
      </c>
      <c r="B50" s="35"/>
      <c r="C50" s="35"/>
      <c r="D50" s="35"/>
      <c r="E50" s="10"/>
      <c r="F50" s="17"/>
      <c r="G50" s="17"/>
    </row>
    <row r="51" spans="1:9" ht="18.75">
      <c r="A51" s="18" t="s">
        <v>33</v>
      </c>
      <c r="B51" s="35" t="s">
        <v>34</v>
      </c>
      <c r="C51" s="58">
        <f>C47/C46</f>
        <v>21.354166666666668</v>
      </c>
      <c r="D51" s="58">
        <f>D47/D46</f>
        <v>21.625</v>
      </c>
      <c r="E51" s="58">
        <f>E47/E46</f>
        <v>21.75</v>
      </c>
      <c r="F51" s="58">
        <f>F47/F46</f>
        <v>21.833333333333332</v>
      </c>
      <c r="G51" s="58">
        <f>G47/G46</f>
        <v>21.854166666666668</v>
      </c>
    </row>
    <row r="52" spans="1:9" ht="18.75">
      <c r="A52" s="18" t="s">
        <v>127</v>
      </c>
      <c r="B52" s="54" t="s">
        <v>116</v>
      </c>
      <c r="C52" s="58">
        <f>C49/C47</f>
        <v>15.707317073170731</v>
      </c>
      <c r="D52" s="58">
        <f>D49/D47</f>
        <v>15.510597302504816</v>
      </c>
      <c r="E52" s="58">
        <f>E49/E47</f>
        <v>15.421455938697317</v>
      </c>
      <c r="F52" s="58">
        <f>F49/F47</f>
        <v>15.362595419847329</v>
      </c>
      <c r="G52" s="58">
        <f>G49/G47</f>
        <v>15.347950428979981</v>
      </c>
      <c r="H52" s="55"/>
    </row>
    <row r="53" spans="1:9" ht="18.75">
      <c r="A53" s="15" t="s">
        <v>36</v>
      </c>
      <c r="B53" s="35" t="s">
        <v>16</v>
      </c>
      <c r="C53" s="59">
        <f>C10/C47</f>
        <v>10.919066341463415</v>
      </c>
      <c r="D53" s="59">
        <f>D10/D47</f>
        <v>13.314637764932563</v>
      </c>
      <c r="E53" s="59">
        <f>E10/E47</f>
        <v>12.43978735632184</v>
      </c>
      <c r="F53" s="59">
        <f>F10/F47</f>
        <v>10.938438931297711</v>
      </c>
      <c r="G53" s="59">
        <f>G10/G47</f>
        <v>12.580779790276454</v>
      </c>
    </row>
    <row r="54" spans="1:9" ht="18.75">
      <c r="A54" s="22" t="s">
        <v>37</v>
      </c>
      <c r="B54" s="35"/>
      <c r="C54" s="10"/>
      <c r="D54" s="35"/>
      <c r="E54" s="10"/>
      <c r="F54" s="17"/>
      <c r="G54" s="17"/>
    </row>
    <row r="55" spans="1:9" ht="65.25" customHeight="1">
      <c r="A55" s="16" t="s">
        <v>72</v>
      </c>
      <c r="B55" s="8" t="s">
        <v>38</v>
      </c>
      <c r="C55" s="58">
        <f>C47*100/1015-100</f>
        <v>0.98522167487685408</v>
      </c>
      <c r="D55" s="58">
        <f>D47*100/C47-100</f>
        <v>1.2682926829268268</v>
      </c>
      <c r="E55" s="58">
        <f>E47*100/D47-100</f>
        <v>0.57803468208092568</v>
      </c>
      <c r="F55" s="58">
        <f>F47*100/E47-100</f>
        <v>0.38314176245211229</v>
      </c>
      <c r="G55" s="58">
        <f>G47*100/F47-100</f>
        <v>9.54198473282446E-2</v>
      </c>
    </row>
    <row r="57" spans="1:9" ht="37.5" customHeight="1">
      <c r="A57" s="120" t="s">
        <v>114</v>
      </c>
      <c r="B57" s="120"/>
      <c r="C57" s="51"/>
      <c r="D57" s="51"/>
      <c r="E57" s="33"/>
      <c r="F57" s="121" t="s">
        <v>86</v>
      </c>
      <c r="G57" s="121"/>
      <c r="H57" s="38"/>
      <c r="I57" s="38"/>
    </row>
  </sheetData>
  <mergeCells count="15">
    <mergeCell ref="H31:J31"/>
    <mergeCell ref="A26:G26"/>
    <mergeCell ref="A35:G35"/>
    <mergeCell ref="H33:J33"/>
    <mergeCell ref="C6:E6"/>
    <mergeCell ref="E1:G1"/>
    <mergeCell ref="E2:G3"/>
    <mergeCell ref="A57:B57"/>
    <mergeCell ref="F57:G57"/>
    <mergeCell ref="A44:G44"/>
    <mergeCell ref="A8:G8"/>
    <mergeCell ref="A4:G4"/>
    <mergeCell ref="A6:A7"/>
    <mergeCell ref="B6:B7"/>
    <mergeCell ref="F6:G6"/>
  </mergeCells>
  <phoneticPr fontId="0" type="noConversion"/>
  <pageMargins left="0.31496062992125984" right="0.23622047244094488" top="0.74803149606299213" bottom="0.74803149606299213" header="0.31496062992125984" footer="0.31496062992125984"/>
  <pageSetup paperSize="9" scale="84" orientation="landscape" verticalDpi="300" r:id="rId1"/>
  <rowBreaks count="2" manualBreakCount="2">
    <brk id="34" max="4" man="1"/>
    <brk id="53" max="4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Додаток 1</vt:lpstr>
      <vt:lpstr>Додаток 2</vt:lpstr>
      <vt:lpstr>Додаток 3</vt:lpstr>
      <vt:lpstr>'Додаток 2'!Заголовки_для_печати</vt:lpstr>
      <vt:lpstr>'Додаток 3'!Заголовки_для_печати</vt:lpstr>
      <vt:lpstr>'Додаток 2'!Область_печати</vt:lpstr>
      <vt:lpstr>'Додаток 3'!Область_печати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Владимир</cp:lastModifiedBy>
  <cp:lastPrinted>2020-07-15T12:54:03Z</cp:lastPrinted>
  <dcterms:created xsi:type="dcterms:W3CDTF">2015-08-18T09:05:11Z</dcterms:created>
  <dcterms:modified xsi:type="dcterms:W3CDTF">2020-08-20T07:32:54Z</dcterms:modified>
</cp:coreProperties>
</file>